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Inputs" sheetId="2" state="visible" r:id="rId2"/>
    <sheet name="Quotes" sheetId="3" state="visible" r:id="rId3"/>
    <sheet name="Workin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£&quot;#,##0"/>
    <numFmt numFmtId="165" formatCode="0.00&quot;%&quot;"/>
    <numFmt numFmtId="166" formatCode="&quot;£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2" fontId="0" fillId="3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2" fillId="0" borderId="0" pivotButton="0" quotePrefix="0" xfId="0"/>
    <xf numFmtId="164" fontId="2" fillId="0" borderId="0" pivotButton="0" quotePrefix="0" xfId="0"/>
    <xf numFmtId="0" fontId="0" fillId="2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166" fontId="2" fillId="0" borderId="0" pivotButton="0" quotePrefix="0" xfId="0"/>
    <xf numFmtId="0" fontId="3" fillId="2" borderId="0" applyAlignment="1" pivotButton="0" quotePrefix="0" xfId="0">
      <alignment wrapText="1"/>
    </xf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Invoice finance fee comparison model</t>
        </is>
      </c>
    </row>
    <row r="2">
      <c r="A2" s="2" t="inlineStr">
        <is>
          <t>From Market Invoice, https://marketinvoice.co.uk/tools/fee-comparison-template/ . Free under CC BY 4.0.</t>
        </is>
      </c>
    </row>
    <row r="3">
      <c r="A3" s="2" t="inlineStr"/>
    </row>
    <row r="4">
      <c r="A4" s="2" t="inlineStr">
        <is>
          <t>1. On the Inputs sheet, check the Bank of England base rate, then enter your average debtor days and 12 months of invoicing.</t>
        </is>
      </c>
    </row>
    <row r="5">
      <c r="A5" s="2" t="inlineStr">
        <is>
          <t>2. On the Quotes sheet, overwrite the three example quotes with the figures from your own quotes or facility letters. Yellow cells are inputs.</t>
        </is>
      </c>
    </row>
    <row r="6">
      <c r="A6" s="2" t="inlineStr">
        <is>
          <t>3. Read the Results block on the Quotes sheet. The Workings sheet shows every monthly calculation, so you can audit each figure.</t>
        </is>
      </c>
    </row>
    <row r="7">
      <c r="A7" s="2" t="inlineStr"/>
    </row>
    <row r="8">
      <c r="A8" s="3" t="inlineStr">
        <is>
          <t>The three example quotes are illustrative figures to show how the model works. They are not any provider's pricing.</t>
        </is>
      </c>
    </row>
    <row r="9">
      <c r="A9" s="2" t="inlineStr"/>
    </row>
    <row r="10">
      <c r="A10" s="3" t="inlineStr">
        <is>
          <t>How each line is calculated</t>
        </is>
      </c>
    </row>
    <row r="11">
      <c r="A11" s="2" t="inlineStr">
        <is>
          <t>Invoices funded = month's invoicing x share of invoicing through the facility.</t>
        </is>
      </c>
    </row>
    <row r="12">
      <c r="A12" s="2" t="inlineStr">
        <is>
          <t>Service charge = invoices funded x service charge %.</t>
        </is>
      </c>
    </row>
    <row r="13">
      <c r="A13" s="2" t="inlineStr">
        <is>
          <t>Minimum fee top-up = minimum monthly fee minus that month's service charge, where the service charge falls short (never below zero).</t>
        </is>
      </c>
    </row>
    <row r="14">
      <c r="A14" s="2" t="inlineStr">
        <is>
          <t>Funds in use = invoices funded x advance rate x (debtor days / 30). This is the average amount drawn and outstanding.</t>
        </is>
      </c>
    </row>
    <row r="15">
      <c r="A15" s="2" t="inlineStr">
        <is>
          <t>Discount charge = funds in use x (base rate + margin) / 12.</t>
        </is>
      </c>
    </row>
    <row r="16">
      <c r="A16" s="2" t="inlineStr">
        <is>
          <t>Bad debt protection = invoices funded x protection %.</t>
        </is>
      </c>
    </row>
    <row r="17">
      <c r="A17" s="2" t="inlineStr">
        <is>
          <t>Year 1 cost = service charge + minimum top-ups + discount charge + bad debt protection + other fees + setup fee.</t>
        </is>
      </c>
    </row>
    <row r="18">
      <c r="A18" s="2" t="inlineStr">
        <is>
          <t>Cost per GBP 100 of funds in use = year 1 cost / average funds in use. This is the fairest single figure when quotes fund different amounts.</t>
        </is>
      </c>
    </row>
    <row r="19">
      <c r="A19" s="2" t="inlineStr">
        <is>
          <t>Committed cost over minimum term = running cost per month x minimum term months + setup fee.</t>
        </is>
      </c>
    </row>
    <row r="20">
      <c r="A20" s="2" t="inlineStr"/>
    </row>
    <row r="21">
      <c r="A21" s="3" t="inlineStr">
        <is>
          <t>Things the model does not do</t>
        </is>
      </c>
    </row>
    <row r="22">
      <c r="A22" s="2" t="inlineStr">
        <is>
          <t>It assumes the minimum fee is tested against the service charge alone. Some contracts count the discount charge towards the minimum too; check yours.</t>
        </is>
      </c>
    </row>
    <row r="23">
      <c r="A23" s="2" t="inlineStr">
        <is>
          <t>It uses a flat debtor-days figure. If your customers pay much slower in some months, the discount charge will be higher than shown.</t>
        </is>
      </c>
    </row>
    <row r="24">
      <c r="A24" s="2" t="inlineStr">
        <is>
          <t>It does not add VAT. Ask each provider whether their fees are quoted before or after VAT.</t>
        </is>
      </c>
    </row>
    <row r="25">
      <c r="A25" s="2" t="inlineStr">
        <is>
          <t>Exit and termination fees vary by contract. For those, use https://marketinvoice.co.uk/tools/exit-cost-calculator/ .</t>
        </is>
      </c>
    </row>
    <row r="26">
      <c r="A26" s="2" t="inlineStr"/>
    </row>
    <row r="27">
      <c r="A27" s="2" t="inlineStr">
        <is>
          <t>Base rate on the Inputs sheet: 3.75%, the Bank of England Bank Rate in effect when this file was built (source: https://www.bankofengland.co.uk/monetary-policy/the-interest-rate-bank-rate). Update it if the Bank has moved rates since.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60" customWidth="1" min="3" max="3"/>
  </cols>
  <sheetData>
    <row r="1">
      <c r="A1" s="4" t="inlineStr">
        <is>
          <t>Your business</t>
        </is>
      </c>
    </row>
    <row r="3">
      <c r="A3" s="5" t="inlineStr">
        <is>
          <t>Input</t>
        </is>
      </c>
      <c r="B3" s="5" t="inlineStr">
        <is>
          <t>Value</t>
        </is>
      </c>
      <c r="C3" s="5" t="inlineStr">
        <is>
          <t>Note</t>
        </is>
      </c>
    </row>
    <row r="4">
      <c r="A4" t="inlineStr">
        <is>
          <t>Bank of England base rate (%)</t>
        </is>
      </c>
      <c r="B4" s="6" t="n">
        <v>3.75</v>
      </c>
      <c r="C4" t="inlineStr">
        <is>
          <t>Bank Rate when this file was built. Check bankofengland.co.uk before relying on it.</t>
        </is>
      </c>
    </row>
    <row r="5">
      <c r="A5" t="inlineStr">
        <is>
          <t>Average debtor days</t>
        </is>
      </c>
      <c r="B5" s="7" t="n">
        <v>45</v>
      </c>
      <c r="C5" t="inlineStr">
        <is>
          <t>How long your customers take to pay, on average</t>
        </is>
      </c>
    </row>
    <row r="7">
      <c r="A7" s="5" t="inlineStr">
        <is>
          <t>Month</t>
        </is>
      </c>
      <c r="B7" s="5" t="inlineStr">
        <is>
          <t>Invoicing (GBP)</t>
        </is>
      </c>
    </row>
    <row r="8">
      <c r="A8" t="inlineStr">
        <is>
          <t>Month 1</t>
        </is>
      </c>
      <c r="B8" s="8" t="n">
        <v>60000</v>
      </c>
      <c r="C8" t="inlineStr">
        <is>
          <t>Example figures include a quieter spell (months 5 to 7) so you can see minimum fees bite.</t>
        </is>
      </c>
    </row>
    <row r="9">
      <c r="A9" t="inlineStr">
        <is>
          <t>Month 2</t>
        </is>
      </c>
      <c r="B9" s="8" t="n">
        <v>55000</v>
      </c>
    </row>
    <row r="10">
      <c r="A10" t="inlineStr">
        <is>
          <t>Month 3</t>
        </is>
      </c>
      <c r="B10" s="8" t="n">
        <v>50000</v>
      </c>
    </row>
    <row r="11">
      <c r="A11" t="inlineStr">
        <is>
          <t>Month 4</t>
        </is>
      </c>
      <c r="B11" s="8" t="n">
        <v>45000</v>
      </c>
    </row>
    <row r="12">
      <c r="A12" t="inlineStr">
        <is>
          <t>Month 5</t>
        </is>
      </c>
      <c r="B12" s="8" t="n">
        <v>30000</v>
      </c>
    </row>
    <row r="13">
      <c r="A13" t="inlineStr">
        <is>
          <t>Month 6</t>
        </is>
      </c>
      <c r="B13" s="8" t="n">
        <v>25000</v>
      </c>
    </row>
    <row r="14">
      <c r="A14" t="inlineStr">
        <is>
          <t>Month 7</t>
        </is>
      </c>
      <c r="B14" s="8" t="n">
        <v>40000</v>
      </c>
    </row>
    <row r="15">
      <c r="A15" t="inlineStr">
        <is>
          <t>Month 8</t>
        </is>
      </c>
      <c r="B15" s="8" t="n">
        <v>50000</v>
      </c>
    </row>
    <row r="16">
      <c r="A16" t="inlineStr">
        <is>
          <t>Month 9</t>
        </is>
      </c>
      <c r="B16" s="8" t="n">
        <v>55000</v>
      </c>
    </row>
    <row r="17">
      <c r="A17" t="inlineStr">
        <is>
          <t>Month 10</t>
        </is>
      </c>
      <c r="B17" s="8" t="n">
        <v>60000</v>
      </c>
    </row>
    <row r="18">
      <c r="A18" t="inlineStr">
        <is>
          <t>Month 11</t>
        </is>
      </c>
      <c r="B18" s="8" t="n">
        <v>65000</v>
      </c>
    </row>
    <row r="19">
      <c r="A19" t="inlineStr">
        <is>
          <t>Month 12</t>
        </is>
      </c>
      <c r="B19" s="8" t="n">
        <v>55000</v>
      </c>
    </row>
    <row r="20">
      <c r="A20" s="9" t="inlineStr">
        <is>
          <t>Total invoicing</t>
        </is>
      </c>
      <c r="B20" s="10">
        <f>SUM(B8:B19)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2" customWidth="1" min="4" max="4"/>
    <col width="48" customWidth="1" min="5" max="5"/>
  </cols>
  <sheetData>
    <row r="1">
      <c r="A1" s="4" t="inlineStr">
        <is>
          <t>Your quotes and the results</t>
        </is>
      </c>
    </row>
    <row r="3">
      <c r="A3" s="5" t="inlineStr">
        <is>
          <t>Line</t>
        </is>
      </c>
      <c r="B3" s="5" t="inlineStr">
        <is>
          <t>Quote 1</t>
        </is>
      </c>
      <c r="C3" s="5" t="inlineStr">
        <is>
          <t>Quote 2</t>
        </is>
      </c>
      <c r="D3" s="5" t="inlineStr">
        <is>
          <t>Quote 3</t>
        </is>
      </c>
      <c r="E3" s="5" t="inlineStr">
        <is>
          <t>Note</t>
        </is>
      </c>
    </row>
    <row r="4">
      <c r="A4" t="inlineStr">
        <is>
          <t>Quote name</t>
        </is>
      </c>
      <c r="B4" s="7" t="inlineStr">
        <is>
          <t>Example quote A</t>
        </is>
      </c>
      <c r="C4" s="7" t="inlineStr">
        <is>
          <t>Example quote B</t>
        </is>
      </c>
      <c r="D4" s="7" t="inlineStr">
        <is>
          <t>Example quote C</t>
        </is>
      </c>
      <c r="E4" t="inlineStr">
        <is>
          <t>Provider or broker reference</t>
        </is>
      </c>
    </row>
    <row r="5">
      <c r="A5" t="inlineStr">
        <is>
          <t>Facility type</t>
        </is>
      </c>
      <c r="B5" s="7" t="inlineStr">
        <is>
          <t>Confidential invoice discounting</t>
        </is>
      </c>
      <c r="C5" s="7" t="inlineStr">
        <is>
          <t>Factoring (recourse)</t>
        </is>
      </c>
      <c r="D5" s="7" t="inlineStr">
        <is>
          <t>Selective (spot) invoice finance</t>
        </is>
      </c>
      <c r="E5" t="inlineStr">
        <is>
          <t>Factoring, discounting or selective</t>
        </is>
      </c>
    </row>
    <row r="6">
      <c r="A6" t="inlineStr">
        <is>
          <t>Share of invoicing through the facility (%)</t>
        </is>
      </c>
      <c r="B6" s="7" t="n">
        <v>100</v>
      </c>
      <c r="C6" s="7" t="n">
        <v>100</v>
      </c>
      <c r="D6" s="7" t="n">
        <v>30</v>
      </c>
      <c r="E6" t="inlineStr">
        <is>
          <t>100 for whole-turnover; lower for selective</t>
        </is>
      </c>
    </row>
    <row r="7">
      <c r="A7" t="inlineStr">
        <is>
          <t>Service charge (% of invoices funded)</t>
        </is>
      </c>
      <c r="B7" s="7" t="n">
        <v>0.5</v>
      </c>
      <c r="C7" s="7" t="n">
        <v>1.2</v>
      </c>
      <c r="D7" s="7" t="n">
        <v>1.5</v>
      </c>
      <c r="E7" t="inlineStr">
        <is>
          <t>Headline service or admin fee</t>
        </is>
      </c>
    </row>
    <row r="8">
      <c r="A8" t="inlineStr">
        <is>
          <t>Discount margin over base rate (% points)</t>
        </is>
      </c>
      <c r="B8" s="7" t="n">
        <v>2</v>
      </c>
      <c r="C8" s="7" t="n">
        <v>2.5</v>
      </c>
      <c r="D8" s="7" t="n">
        <v>3</v>
      </c>
      <c r="E8" t="inlineStr">
        <is>
          <t>Interest margin on money drawn</t>
        </is>
      </c>
    </row>
    <row r="9">
      <c r="A9" t="inlineStr">
        <is>
          <t>Advance rate (%)</t>
        </is>
      </c>
      <c r="B9" s="7" t="n">
        <v>85</v>
      </c>
      <c r="C9" s="7" t="n">
        <v>90</v>
      </c>
      <c r="D9" s="7" t="n">
        <v>90</v>
      </c>
      <c r="E9" t="inlineStr">
        <is>
          <t>Share of each invoice paid up front</t>
        </is>
      </c>
    </row>
    <row r="10">
      <c r="A10" t="inlineStr">
        <is>
          <t>Minimum monthly fee (GBP)</t>
        </is>
      </c>
      <c r="B10" s="8" t="n">
        <v>350</v>
      </c>
      <c r="C10" s="8" t="n">
        <v>250</v>
      </c>
      <c r="D10" s="8" t="n">
        <v>0</v>
      </c>
      <c r="E10" t="inlineStr">
        <is>
          <t>Floor on the service charge; 0 if none</t>
        </is>
      </c>
    </row>
    <row r="11">
      <c r="A11" t="inlineStr">
        <is>
          <t>Arrangement or setup fee (GBP)</t>
        </is>
      </c>
      <c r="B11" s="8" t="n">
        <v>1500</v>
      </c>
      <c r="C11" s="8" t="n">
        <v>750</v>
      </c>
      <c r="D11" s="8" t="n">
        <v>0</v>
      </c>
      <c r="E11" t="inlineStr">
        <is>
          <t>One-off, first year</t>
        </is>
      </c>
    </row>
    <row r="12">
      <c r="A12" t="inlineStr">
        <is>
          <t>Other monthly fees (GBP)</t>
        </is>
      </c>
      <c r="B12" s="8" t="n">
        <v>100</v>
      </c>
      <c r="C12" s="8" t="n">
        <v>0</v>
      </c>
      <c r="D12" s="8" t="n">
        <v>0</v>
      </c>
      <c r="E12" t="inlineStr">
        <is>
          <t>CHAPS, transaction or portal fees per month</t>
        </is>
      </c>
    </row>
    <row r="13">
      <c r="A13" t="inlineStr">
        <is>
          <t>Other annual fees (GBP)</t>
        </is>
      </c>
      <c r="B13" s="8" t="n">
        <v>0</v>
      </c>
      <c r="C13" s="8" t="n">
        <v>750</v>
      </c>
      <c r="D13" s="8" t="n">
        <v>0</v>
      </c>
      <c r="E13" t="inlineStr">
        <is>
          <t>Audit, renewal or survey fees per year</t>
        </is>
      </c>
    </row>
    <row r="14">
      <c r="A14" t="inlineStr">
        <is>
          <t>Bad debt protection (% of invoices funded)</t>
        </is>
      </c>
      <c r="B14" s="7" t="n">
        <v>0</v>
      </c>
      <c r="C14" s="7" t="n">
        <v>0</v>
      </c>
      <c r="D14" s="7" t="n">
        <v>0</v>
      </c>
      <c r="E14" t="inlineStr">
        <is>
          <t>0 if not taken</t>
        </is>
      </c>
    </row>
    <row r="15">
      <c r="A15" t="inlineStr">
        <is>
          <t>Minimum contract term (months)</t>
        </is>
      </c>
      <c r="B15" s="7" t="n">
        <v>12</v>
      </c>
      <c r="C15" s="7" t="n">
        <v>12</v>
      </c>
      <c r="D15" s="7" t="n">
        <v>0</v>
      </c>
      <c r="E15" t="inlineStr">
        <is>
          <t>0 if no commitment</t>
        </is>
      </c>
    </row>
    <row r="16">
      <c r="A16" t="inlineStr">
        <is>
          <t>Notice period (months)</t>
        </is>
      </c>
      <c r="B16" s="7" t="n">
        <v>3</v>
      </c>
      <c r="C16" s="7" t="n">
        <v>1</v>
      </c>
      <c r="D16" s="7" t="n">
        <v>0</v>
      </c>
      <c r="E16" t="inlineStr">
        <is>
          <t>Months of charges to run after giving notice</t>
        </is>
      </c>
    </row>
    <row r="18">
      <c r="A18" s="5" t="inlineStr">
        <is>
          <t>Results, first 12 months</t>
        </is>
      </c>
      <c r="B18" s="11" t="n"/>
      <c r="C18" s="11" t="n"/>
      <c r="D18" s="11" t="n"/>
      <c r="E18" s="11" t="n"/>
    </row>
    <row r="19">
      <c r="A19" t="inlineStr">
        <is>
          <t>Service charge</t>
        </is>
      </c>
      <c r="B19" s="12">
        <f>SUM(Workings!D5:D16)</f>
        <v/>
      </c>
      <c r="C19" s="12">
        <f>SUM(Workings!J5:J16)</f>
        <v/>
      </c>
      <c r="D19" s="12">
        <f>SUM(Workings!P5:P16)</f>
        <v/>
      </c>
      <c r="E19" t="inlineStr">
        <is>
          <t>Before any minimum fee top-up</t>
        </is>
      </c>
    </row>
    <row r="20">
      <c r="A20" t="inlineStr">
        <is>
          <t>Minimum fee top-ups</t>
        </is>
      </c>
      <c r="B20" s="12">
        <f>SUM(Workings!E5:E16)</f>
        <v/>
      </c>
      <c r="C20" s="12">
        <f>SUM(Workings!K5:K16)</f>
        <v/>
      </c>
      <c r="D20" s="12">
        <f>SUM(Workings!Q5:Q16)</f>
        <v/>
      </c>
      <c r="E20" t="inlineStr">
        <is>
          <t>Paid in months where the service charge fell short</t>
        </is>
      </c>
    </row>
    <row r="21">
      <c r="A21" t="inlineStr">
        <is>
          <t>Months the minimum fee applied</t>
        </is>
      </c>
      <c r="B21" s="13">
        <f>COUNTIF(Workings!E5:E16,"&gt;0")</f>
        <v/>
      </c>
      <c r="C21" s="13">
        <f>COUNTIF(Workings!K5:K16,"&gt;0")</f>
        <v/>
      </c>
      <c r="D21" s="13">
        <f>COUNTIF(Workings!Q5:Q16,"&gt;0")</f>
        <v/>
      </c>
      <c r="E21" t="inlineStr">
        <is>
          <t>Out of 12</t>
        </is>
      </c>
    </row>
    <row r="22">
      <c r="A22" t="inlineStr">
        <is>
          <t>Discount charge</t>
        </is>
      </c>
      <c r="B22" s="12">
        <f>SUM(Workings!G5:G16)</f>
        <v/>
      </c>
      <c r="C22" s="12">
        <f>SUM(Workings!M5:M16)</f>
        <v/>
      </c>
      <c r="D22" s="12">
        <f>SUM(Workings!S5:S16)</f>
        <v/>
      </c>
      <c r="E22" t="inlineStr">
        <is>
          <t>Base rate plus margin on funds in use</t>
        </is>
      </c>
    </row>
    <row r="23">
      <c r="A23" t="inlineStr">
        <is>
          <t>Bad debt protection</t>
        </is>
      </c>
      <c r="B23" s="12">
        <f>SUM(Workings!H5:H16)</f>
        <v/>
      </c>
      <c r="C23" s="12">
        <f>SUM(Workings!N5:N16)</f>
        <v/>
      </c>
      <c r="D23" s="12">
        <f>SUM(Workings!T5:T16)</f>
        <v/>
      </c>
      <c r="E23" t="inlineStr"/>
    </row>
    <row r="24">
      <c r="A24" t="inlineStr">
        <is>
          <t>Other fees</t>
        </is>
      </c>
      <c r="B24" s="12">
        <f>B12*12+B13</f>
        <v/>
      </c>
      <c r="C24" s="12">
        <f>C12*12+C13</f>
        <v/>
      </c>
      <c r="D24" s="12">
        <f>D12*12+D13</f>
        <v/>
      </c>
      <c r="E24" t="inlineStr">
        <is>
          <t>Monthly x 12 plus annual</t>
        </is>
      </c>
    </row>
    <row r="25">
      <c r="A25" t="inlineStr">
        <is>
          <t>Running cost, excluding setup</t>
        </is>
      </c>
      <c r="B25" s="12">
        <f>B19+B20+B22+B23+B24</f>
        <v/>
      </c>
      <c r="C25" s="12">
        <f>C19+C20+C22+C23+C24</f>
        <v/>
      </c>
      <c r="D25" s="12">
        <f>D19+D20+D22+D23+D24</f>
        <v/>
      </c>
      <c r="E25" t="inlineStr"/>
    </row>
    <row r="26">
      <c r="A26" t="inlineStr">
        <is>
          <t>Setup fee</t>
        </is>
      </c>
      <c r="B26" s="12">
        <f>B11</f>
        <v/>
      </c>
      <c r="C26" s="12">
        <f>C11</f>
        <v/>
      </c>
      <c r="D26" s="12">
        <f>D11</f>
        <v/>
      </c>
      <c r="E26" t="inlineStr"/>
    </row>
    <row r="27">
      <c r="A27" s="9" t="inlineStr">
        <is>
          <t>Year 1 total cost</t>
        </is>
      </c>
      <c r="B27" s="10">
        <f>B25+B26</f>
        <v/>
      </c>
      <c r="C27" s="10">
        <f>C25+C26</f>
        <v/>
      </c>
      <c r="D27" s="10">
        <f>D25+D26</f>
        <v/>
      </c>
      <c r="E27" t="inlineStr">
        <is>
          <t>The headline comparison</t>
        </is>
      </c>
    </row>
    <row r="28">
      <c r="A28" t="inlineStr">
        <is>
          <t>Year 1 cost as % of all invoicing</t>
        </is>
      </c>
      <c r="B28" s="14">
        <f>IF(Inputs!$B$20&gt;0,B27/Inputs!$B$20*100,0)</f>
        <v/>
      </c>
      <c r="C28" s="14">
        <f>IF(Inputs!$B$20&gt;0,C27/Inputs!$B$20*100,0)</f>
        <v/>
      </c>
      <c r="D28" s="14">
        <f>IF(Inputs!$B$20&gt;0,D27/Inputs!$B$20*100,0)</f>
        <v/>
      </c>
      <c r="E28" t="inlineStr">
        <is>
          <t>Misleading if quotes fund different shares; see below</t>
        </is>
      </c>
    </row>
    <row r="29">
      <c r="A29" t="inlineStr">
        <is>
          <t>Average funds in use</t>
        </is>
      </c>
      <c r="B29" s="12">
        <f>SUM(Workings!F5:F16)/12</f>
        <v/>
      </c>
      <c r="C29" s="12">
        <f>SUM(Workings!L5:L16)/12</f>
        <v/>
      </c>
      <c r="D29" s="12">
        <f>SUM(Workings!R5:R16)/12</f>
        <v/>
      </c>
      <c r="E29" t="inlineStr">
        <is>
          <t>Average amount drawn and outstanding</t>
        </is>
      </c>
    </row>
    <row r="30">
      <c r="A30" s="9" t="inlineStr">
        <is>
          <t>Year 1 cost per GBP 100 of funds in use</t>
        </is>
      </c>
      <c r="B30" s="15">
        <f>IF(B29&gt;0,B27/B29*100,0)</f>
        <v/>
      </c>
      <c r="C30" s="15">
        <f>IF(C29&gt;0,C27/C29*100,0)</f>
        <v/>
      </c>
      <c r="D30" s="15">
        <f>IF(D29&gt;0,D27/D29*100,0)</f>
        <v/>
      </c>
      <c r="E30" t="inlineStr">
        <is>
          <t>Fairest like-for-like figure</t>
        </is>
      </c>
    </row>
    <row r="31">
      <c r="A31" t="inlineStr">
        <is>
          <t>Committed cost over minimum term</t>
        </is>
      </c>
      <c r="B31" s="12">
        <f>B25/12*B15+B11</f>
        <v/>
      </c>
      <c r="C31" s="12">
        <f>C25/12*C15+C11</f>
        <v/>
      </c>
      <c r="D31" s="12">
        <f>D25/12*D15+D11</f>
        <v/>
      </c>
      <c r="E31" t="inlineStr">
        <is>
          <t>What you are signed up to pay at the least</t>
        </is>
      </c>
    </row>
    <row r="32">
      <c r="A32" t="inlineStr">
        <is>
          <t>Cost of running the notice period</t>
        </is>
      </c>
      <c r="B32" s="12">
        <f>B25/12*B16</f>
        <v/>
      </c>
      <c r="C32" s="12">
        <f>C25/12*C16</f>
        <v/>
      </c>
      <c r="D32" s="12">
        <f>D25/12*D16</f>
        <v/>
      </c>
      <c r="E32" t="inlineStr">
        <is>
          <t>Charges that keep running after you give notice</t>
        </is>
      </c>
    </row>
    <row r="33">
      <c r="A33" t="inlineStr">
        <is>
          <t>Rank: lowest year 1 cost</t>
        </is>
      </c>
      <c r="B33" s="13">
        <f>COUNTIF($B$27:$D$27,"&lt;"&amp;B27)+1</f>
        <v/>
      </c>
      <c r="C33" s="13">
        <f>COUNTIF($B$27:$D$27,"&lt;"&amp;C27)+1</f>
        <v/>
      </c>
      <c r="D33" s="13">
        <f>COUNTIF($B$27:$D$27,"&lt;"&amp;D27)+1</f>
        <v/>
      </c>
      <c r="E33" t="inlineStr">
        <is>
          <t>1 = cheapest in cash terms</t>
        </is>
      </c>
    </row>
    <row r="34">
      <c r="A34" t="inlineStr">
        <is>
          <t>Rank: lowest cost per GBP 100 funded</t>
        </is>
      </c>
      <c r="B34" s="13">
        <f>COUNTIF($B$30:$D$30,"&lt;"&amp;B30)+1</f>
        <v/>
      </c>
      <c r="C34" s="13">
        <f>COUNTIF($B$30:$D$30,"&lt;"&amp;C30)+1</f>
        <v/>
      </c>
      <c r="D34" s="13">
        <f>COUNTIF($B$30:$D$30,"&lt;"&amp;D30)+1</f>
        <v/>
      </c>
      <c r="E34" t="inlineStr">
        <is>
          <t>1 = cheapest per pound of funding</t>
        </is>
      </c>
    </row>
  </sheetData>
  <dataValidations count="1">
    <dataValidation sqref="B6:D1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</cols>
  <sheetData>
    <row r="1">
      <c r="A1" s="4" t="inlineStr">
        <is>
          <t>Monthly workings (all formulas, no inputs here)</t>
        </is>
      </c>
    </row>
    <row r="3">
      <c r="C3" s="9">
        <f>Quotes!B4</f>
        <v/>
      </c>
      <c r="I3" s="9">
        <f>Quotes!C4</f>
        <v/>
      </c>
      <c r="O3" s="9">
        <f>Quotes!D4</f>
        <v/>
      </c>
    </row>
    <row r="4">
      <c r="A4" s="16" t="inlineStr">
        <is>
          <t>Month</t>
        </is>
      </c>
      <c r="B4" s="16" t="inlineStr">
        <is>
          <t>Invoicing</t>
        </is>
      </c>
      <c r="C4" s="16" t="inlineStr">
        <is>
          <t>Invoices funded</t>
        </is>
      </c>
      <c r="D4" s="16" t="inlineStr">
        <is>
          <t>Service charge</t>
        </is>
      </c>
      <c r="E4" s="16" t="inlineStr">
        <is>
          <t>Minimum top-up</t>
        </is>
      </c>
      <c r="F4" s="16" t="inlineStr">
        <is>
          <t>Funds in use</t>
        </is>
      </c>
      <c r="G4" s="16" t="inlineStr">
        <is>
          <t>Discount charge</t>
        </is>
      </c>
      <c r="H4" s="16" t="inlineStr">
        <is>
          <t>Bad debt protection</t>
        </is>
      </c>
      <c r="I4" s="16" t="inlineStr">
        <is>
          <t>Invoices funded</t>
        </is>
      </c>
      <c r="J4" s="16" t="inlineStr">
        <is>
          <t>Service charge</t>
        </is>
      </c>
      <c r="K4" s="16" t="inlineStr">
        <is>
          <t>Minimum top-up</t>
        </is>
      </c>
      <c r="L4" s="16" t="inlineStr">
        <is>
          <t>Funds in use</t>
        </is>
      </c>
      <c r="M4" s="16" t="inlineStr">
        <is>
          <t>Discount charge</t>
        </is>
      </c>
      <c r="N4" s="16" t="inlineStr">
        <is>
          <t>Bad debt protection</t>
        </is>
      </c>
      <c r="O4" s="16" t="inlineStr">
        <is>
          <t>Invoices funded</t>
        </is>
      </c>
      <c r="P4" s="16" t="inlineStr">
        <is>
          <t>Service charge</t>
        </is>
      </c>
      <c r="Q4" s="16" t="inlineStr">
        <is>
          <t>Minimum top-up</t>
        </is>
      </c>
      <c r="R4" s="16" t="inlineStr">
        <is>
          <t>Funds in use</t>
        </is>
      </c>
      <c r="S4" s="16" t="inlineStr">
        <is>
          <t>Discount charge</t>
        </is>
      </c>
      <c r="T4" s="16" t="inlineStr">
        <is>
          <t>Bad debt protection</t>
        </is>
      </c>
    </row>
    <row r="5">
      <c r="A5">
        <f>Inputs!A8</f>
        <v/>
      </c>
      <c r="B5" s="12">
        <f>Inputs!B8</f>
        <v/>
      </c>
      <c r="C5" s="17">
        <f>$B5*Quotes!B$6/100</f>
        <v/>
      </c>
      <c r="D5" s="17">
        <f>C5*Quotes!B$7/100</f>
        <v/>
      </c>
      <c r="E5" s="17">
        <f>MAX(0,Quotes!B$10-D5)</f>
        <v/>
      </c>
      <c r="F5" s="17">
        <f>C5*Quotes!B$9/100*Inputs!$B$5/30</f>
        <v/>
      </c>
      <c r="G5" s="17">
        <f>F5*(Inputs!$B$4+Quotes!B$8)/100/12</f>
        <v/>
      </c>
      <c r="H5" s="17">
        <f>C5*Quotes!B$14/100</f>
        <v/>
      </c>
      <c r="I5" s="17">
        <f>$B5*Quotes!C$6/100</f>
        <v/>
      </c>
      <c r="J5" s="17">
        <f>I5*Quotes!C$7/100</f>
        <v/>
      </c>
      <c r="K5" s="17">
        <f>MAX(0,Quotes!C$10-J5)</f>
        <v/>
      </c>
      <c r="L5" s="17">
        <f>I5*Quotes!C$9/100*Inputs!$B$5/30</f>
        <v/>
      </c>
      <c r="M5" s="17">
        <f>L5*(Inputs!$B$4+Quotes!C$8)/100/12</f>
        <v/>
      </c>
      <c r="N5" s="17">
        <f>I5*Quotes!C$14/100</f>
        <v/>
      </c>
      <c r="O5" s="17">
        <f>$B5*Quotes!D$6/100</f>
        <v/>
      </c>
      <c r="P5" s="17">
        <f>O5*Quotes!D$7/100</f>
        <v/>
      </c>
      <c r="Q5" s="17">
        <f>MAX(0,Quotes!D$10-P5)</f>
        <v/>
      </c>
      <c r="R5" s="17">
        <f>O5*Quotes!D$9/100*Inputs!$B$5/30</f>
        <v/>
      </c>
      <c r="S5" s="17">
        <f>R5*(Inputs!$B$4+Quotes!D$8)/100/12</f>
        <v/>
      </c>
      <c r="T5" s="17">
        <f>O5*Quotes!D$14/100</f>
        <v/>
      </c>
    </row>
    <row r="6">
      <c r="A6">
        <f>Inputs!A9</f>
        <v/>
      </c>
      <c r="B6" s="12">
        <f>Inputs!B9</f>
        <v/>
      </c>
      <c r="C6" s="17">
        <f>$B6*Quotes!B$6/100</f>
        <v/>
      </c>
      <c r="D6" s="17">
        <f>C6*Quotes!B$7/100</f>
        <v/>
      </c>
      <c r="E6" s="17">
        <f>MAX(0,Quotes!B$10-D6)</f>
        <v/>
      </c>
      <c r="F6" s="17">
        <f>C6*Quotes!B$9/100*Inputs!$B$5/30</f>
        <v/>
      </c>
      <c r="G6" s="17">
        <f>F6*(Inputs!$B$4+Quotes!B$8)/100/12</f>
        <v/>
      </c>
      <c r="H6" s="17">
        <f>C6*Quotes!B$14/100</f>
        <v/>
      </c>
      <c r="I6" s="17">
        <f>$B6*Quotes!C$6/100</f>
        <v/>
      </c>
      <c r="J6" s="17">
        <f>I6*Quotes!C$7/100</f>
        <v/>
      </c>
      <c r="K6" s="17">
        <f>MAX(0,Quotes!C$10-J6)</f>
        <v/>
      </c>
      <c r="L6" s="17">
        <f>I6*Quotes!C$9/100*Inputs!$B$5/30</f>
        <v/>
      </c>
      <c r="M6" s="17">
        <f>L6*(Inputs!$B$4+Quotes!C$8)/100/12</f>
        <v/>
      </c>
      <c r="N6" s="17">
        <f>I6*Quotes!C$14/100</f>
        <v/>
      </c>
      <c r="O6" s="17">
        <f>$B6*Quotes!D$6/100</f>
        <v/>
      </c>
      <c r="P6" s="17">
        <f>O6*Quotes!D$7/100</f>
        <v/>
      </c>
      <c r="Q6" s="17">
        <f>MAX(0,Quotes!D$10-P6)</f>
        <v/>
      </c>
      <c r="R6" s="17">
        <f>O6*Quotes!D$9/100*Inputs!$B$5/30</f>
        <v/>
      </c>
      <c r="S6" s="17">
        <f>R6*(Inputs!$B$4+Quotes!D$8)/100/12</f>
        <v/>
      </c>
      <c r="T6" s="17">
        <f>O6*Quotes!D$14/100</f>
        <v/>
      </c>
    </row>
    <row r="7">
      <c r="A7">
        <f>Inputs!A10</f>
        <v/>
      </c>
      <c r="B7" s="12">
        <f>Inputs!B10</f>
        <v/>
      </c>
      <c r="C7" s="17">
        <f>$B7*Quotes!B$6/100</f>
        <v/>
      </c>
      <c r="D7" s="17">
        <f>C7*Quotes!B$7/100</f>
        <v/>
      </c>
      <c r="E7" s="17">
        <f>MAX(0,Quotes!B$10-D7)</f>
        <v/>
      </c>
      <c r="F7" s="17">
        <f>C7*Quotes!B$9/100*Inputs!$B$5/30</f>
        <v/>
      </c>
      <c r="G7" s="17">
        <f>F7*(Inputs!$B$4+Quotes!B$8)/100/12</f>
        <v/>
      </c>
      <c r="H7" s="17">
        <f>C7*Quotes!B$14/100</f>
        <v/>
      </c>
      <c r="I7" s="17">
        <f>$B7*Quotes!C$6/100</f>
        <v/>
      </c>
      <c r="J7" s="17">
        <f>I7*Quotes!C$7/100</f>
        <v/>
      </c>
      <c r="K7" s="17">
        <f>MAX(0,Quotes!C$10-J7)</f>
        <v/>
      </c>
      <c r="L7" s="17">
        <f>I7*Quotes!C$9/100*Inputs!$B$5/30</f>
        <v/>
      </c>
      <c r="M7" s="17">
        <f>L7*(Inputs!$B$4+Quotes!C$8)/100/12</f>
        <v/>
      </c>
      <c r="N7" s="17">
        <f>I7*Quotes!C$14/100</f>
        <v/>
      </c>
      <c r="O7" s="17">
        <f>$B7*Quotes!D$6/100</f>
        <v/>
      </c>
      <c r="P7" s="17">
        <f>O7*Quotes!D$7/100</f>
        <v/>
      </c>
      <c r="Q7" s="17">
        <f>MAX(0,Quotes!D$10-P7)</f>
        <v/>
      </c>
      <c r="R7" s="17">
        <f>O7*Quotes!D$9/100*Inputs!$B$5/30</f>
        <v/>
      </c>
      <c r="S7" s="17">
        <f>R7*(Inputs!$B$4+Quotes!D$8)/100/12</f>
        <v/>
      </c>
      <c r="T7" s="17">
        <f>O7*Quotes!D$14/100</f>
        <v/>
      </c>
    </row>
    <row r="8">
      <c r="A8">
        <f>Inputs!A11</f>
        <v/>
      </c>
      <c r="B8" s="12">
        <f>Inputs!B11</f>
        <v/>
      </c>
      <c r="C8" s="17">
        <f>$B8*Quotes!B$6/100</f>
        <v/>
      </c>
      <c r="D8" s="17">
        <f>C8*Quotes!B$7/100</f>
        <v/>
      </c>
      <c r="E8" s="17">
        <f>MAX(0,Quotes!B$10-D8)</f>
        <v/>
      </c>
      <c r="F8" s="17">
        <f>C8*Quotes!B$9/100*Inputs!$B$5/30</f>
        <v/>
      </c>
      <c r="G8" s="17">
        <f>F8*(Inputs!$B$4+Quotes!B$8)/100/12</f>
        <v/>
      </c>
      <c r="H8" s="17">
        <f>C8*Quotes!B$14/100</f>
        <v/>
      </c>
      <c r="I8" s="17">
        <f>$B8*Quotes!C$6/100</f>
        <v/>
      </c>
      <c r="J8" s="17">
        <f>I8*Quotes!C$7/100</f>
        <v/>
      </c>
      <c r="K8" s="17">
        <f>MAX(0,Quotes!C$10-J8)</f>
        <v/>
      </c>
      <c r="L8" s="17">
        <f>I8*Quotes!C$9/100*Inputs!$B$5/30</f>
        <v/>
      </c>
      <c r="M8" s="17">
        <f>L8*(Inputs!$B$4+Quotes!C$8)/100/12</f>
        <v/>
      </c>
      <c r="N8" s="17">
        <f>I8*Quotes!C$14/100</f>
        <v/>
      </c>
      <c r="O8" s="17">
        <f>$B8*Quotes!D$6/100</f>
        <v/>
      </c>
      <c r="P8" s="17">
        <f>O8*Quotes!D$7/100</f>
        <v/>
      </c>
      <c r="Q8" s="17">
        <f>MAX(0,Quotes!D$10-P8)</f>
        <v/>
      </c>
      <c r="R8" s="17">
        <f>O8*Quotes!D$9/100*Inputs!$B$5/30</f>
        <v/>
      </c>
      <c r="S8" s="17">
        <f>R8*(Inputs!$B$4+Quotes!D$8)/100/12</f>
        <v/>
      </c>
      <c r="T8" s="17">
        <f>O8*Quotes!D$14/100</f>
        <v/>
      </c>
    </row>
    <row r="9">
      <c r="A9">
        <f>Inputs!A12</f>
        <v/>
      </c>
      <c r="B9" s="12">
        <f>Inputs!B12</f>
        <v/>
      </c>
      <c r="C9" s="17">
        <f>$B9*Quotes!B$6/100</f>
        <v/>
      </c>
      <c r="D9" s="17">
        <f>C9*Quotes!B$7/100</f>
        <v/>
      </c>
      <c r="E9" s="17">
        <f>MAX(0,Quotes!B$10-D9)</f>
        <v/>
      </c>
      <c r="F9" s="17">
        <f>C9*Quotes!B$9/100*Inputs!$B$5/30</f>
        <v/>
      </c>
      <c r="G9" s="17">
        <f>F9*(Inputs!$B$4+Quotes!B$8)/100/12</f>
        <v/>
      </c>
      <c r="H9" s="17">
        <f>C9*Quotes!B$14/100</f>
        <v/>
      </c>
      <c r="I9" s="17">
        <f>$B9*Quotes!C$6/100</f>
        <v/>
      </c>
      <c r="J9" s="17">
        <f>I9*Quotes!C$7/100</f>
        <v/>
      </c>
      <c r="K9" s="17">
        <f>MAX(0,Quotes!C$10-J9)</f>
        <v/>
      </c>
      <c r="L9" s="17">
        <f>I9*Quotes!C$9/100*Inputs!$B$5/30</f>
        <v/>
      </c>
      <c r="M9" s="17">
        <f>L9*(Inputs!$B$4+Quotes!C$8)/100/12</f>
        <v/>
      </c>
      <c r="N9" s="17">
        <f>I9*Quotes!C$14/100</f>
        <v/>
      </c>
      <c r="O9" s="17">
        <f>$B9*Quotes!D$6/100</f>
        <v/>
      </c>
      <c r="P9" s="17">
        <f>O9*Quotes!D$7/100</f>
        <v/>
      </c>
      <c r="Q9" s="17">
        <f>MAX(0,Quotes!D$10-P9)</f>
        <v/>
      </c>
      <c r="R9" s="17">
        <f>O9*Quotes!D$9/100*Inputs!$B$5/30</f>
        <v/>
      </c>
      <c r="S9" s="17">
        <f>R9*(Inputs!$B$4+Quotes!D$8)/100/12</f>
        <v/>
      </c>
      <c r="T9" s="17">
        <f>O9*Quotes!D$14/100</f>
        <v/>
      </c>
    </row>
    <row r="10">
      <c r="A10">
        <f>Inputs!A13</f>
        <v/>
      </c>
      <c r="B10" s="12">
        <f>Inputs!B13</f>
        <v/>
      </c>
      <c r="C10" s="17">
        <f>$B10*Quotes!B$6/100</f>
        <v/>
      </c>
      <c r="D10" s="17">
        <f>C10*Quotes!B$7/100</f>
        <v/>
      </c>
      <c r="E10" s="17">
        <f>MAX(0,Quotes!B$10-D10)</f>
        <v/>
      </c>
      <c r="F10" s="17">
        <f>C10*Quotes!B$9/100*Inputs!$B$5/30</f>
        <v/>
      </c>
      <c r="G10" s="17">
        <f>F10*(Inputs!$B$4+Quotes!B$8)/100/12</f>
        <v/>
      </c>
      <c r="H10" s="17">
        <f>C10*Quotes!B$14/100</f>
        <v/>
      </c>
      <c r="I10" s="17">
        <f>$B10*Quotes!C$6/100</f>
        <v/>
      </c>
      <c r="J10" s="17">
        <f>I10*Quotes!C$7/100</f>
        <v/>
      </c>
      <c r="K10" s="17">
        <f>MAX(0,Quotes!C$10-J10)</f>
        <v/>
      </c>
      <c r="L10" s="17">
        <f>I10*Quotes!C$9/100*Inputs!$B$5/30</f>
        <v/>
      </c>
      <c r="M10" s="17">
        <f>L10*(Inputs!$B$4+Quotes!C$8)/100/12</f>
        <v/>
      </c>
      <c r="N10" s="17">
        <f>I10*Quotes!C$14/100</f>
        <v/>
      </c>
      <c r="O10" s="17">
        <f>$B10*Quotes!D$6/100</f>
        <v/>
      </c>
      <c r="P10" s="17">
        <f>O10*Quotes!D$7/100</f>
        <v/>
      </c>
      <c r="Q10" s="17">
        <f>MAX(0,Quotes!D$10-P10)</f>
        <v/>
      </c>
      <c r="R10" s="17">
        <f>O10*Quotes!D$9/100*Inputs!$B$5/30</f>
        <v/>
      </c>
      <c r="S10" s="17">
        <f>R10*(Inputs!$B$4+Quotes!D$8)/100/12</f>
        <v/>
      </c>
      <c r="T10" s="17">
        <f>O10*Quotes!D$14/100</f>
        <v/>
      </c>
    </row>
    <row r="11">
      <c r="A11">
        <f>Inputs!A14</f>
        <v/>
      </c>
      <c r="B11" s="12">
        <f>Inputs!B14</f>
        <v/>
      </c>
      <c r="C11" s="17">
        <f>$B11*Quotes!B$6/100</f>
        <v/>
      </c>
      <c r="D11" s="17">
        <f>C11*Quotes!B$7/100</f>
        <v/>
      </c>
      <c r="E11" s="17">
        <f>MAX(0,Quotes!B$10-D11)</f>
        <v/>
      </c>
      <c r="F11" s="17">
        <f>C11*Quotes!B$9/100*Inputs!$B$5/30</f>
        <v/>
      </c>
      <c r="G11" s="17">
        <f>F11*(Inputs!$B$4+Quotes!B$8)/100/12</f>
        <v/>
      </c>
      <c r="H11" s="17">
        <f>C11*Quotes!B$14/100</f>
        <v/>
      </c>
      <c r="I11" s="17">
        <f>$B11*Quotes!C$6/100</f>
        <v/>
      </c>
      <c r="J11" s="17">
        <f>I11*Quotes!C$7/100</f>
        <v/>
      </c>
      <c r="K11" s="17">
        <f>MAX(0,Quotes!C$10-J11)</f>
        <v/>
      </c>
      <c r="L11" s="17">
        <f>I11*Quotes!C$9/100*Inputs!$B$5/30</f>
        <v/>
      </c>
      <c r="M11" s="17">
        <f>L11*(Inputs!$B$4+Quotes!C$8)/100/12</f>
        <v/>
      </c>
      <c r="N11" s="17">
        <f>I11*Quotes!C$14/100</f>
        <v/>
      </c>
      <c r="O11" s="17">
        <f>$B11*Quotes!D$6/100</f>
        <v/>
      </c>
      <c r="P11" s="17">
        <f>O11*Quotes!D$7/100</f>
        <v/>
      </c>
      <c r="Q11" s="17">
        <f>MAX(0,Quotes!D$10-P11)</f>
        <v/>
      </c>
      <c r="R11" s="17">
        <f>O11*Quotes!D$9/100*Inputs!$B$5/30</f>
        <v/>
      </c>
      <c r="S11" s="17">
        <f>R11*(Inputs!$B$4+Quotes!D$8)/100/12</f>
        <v/>
      </c>
      <c r="T11" s="17">
        <f>O11*Quotes!D$14/100</f>
        <v/>
      </c>
    </row>
    <row r="12">
      <c r="A12">
        <f>Inputs!A15</f>
        <v/>
      </c>
      <c r="B12" s="12">
        <f>Inputs!B15</f>
        <v/>
      </c>
      <c r="C12" s="17">
        <f>$B12*Quotes!B$6/100</f>
        <v/>
      </c>
      <c r="D12" s="17">
        <f>C12*Quotes!B$7/100</f>
        <v/>
      </c>
      <c r="E12" s="17">
        <f>MAX(0,Quotes!B$10-D12)</f>
        <v/>
      </c>
      <c r="F12" s="17">
        <f>C12*Quotes!B$9/100*Inputs!$B$5/30</f>
        <v/>
      </c>
      <c r="G12" s="17">
        <f>F12*(Inputs!$B$4+Quotes!B$8)/100/12</f>
        <v/>
      </c>
      <c r="H12" s="17">
        <f>C12*Quotes!B$14/100</f>
        <v/>
      </c>
      <c r="I12" s="17">
        <f>$B12*Quotes!C$6/100</f>
        <v/>
      </c>
      <c r="J12" s="17">
        <f>I12*Quotes!C$7/100</f>
        <v/>
      </c>
      <c r="K12" s="17">
        <f>MAX(0,Quotes!C$10-J12)</f>
        <v/>
      </c>
      <c r="L12" s="17">
        <f>I12*Quotes!C$9/100*Inputs!$B$5/30</f>
        <v/>
      </c>
      <c r="M12" s="17">
        <f>L12*(Inputs!$B$4+Quotes!C$8)/100/12</f>
        <v/>
      </c>
      <c r="N12" s="17">
        <f>I12*Quotes!C$14/100</f>
        <v/>
      </c>
      <c r="O12" s="17">
        <f>$B12*Quotes!D$6/100</f>
        <v/>
      </c>
      <c r="P12" s="17">
        <f>O12*Quotes!D$7/100</f>
        <v/>
      </c>
      <c r="Q12" s="17">
        <f>MAX(0,Quotes!D$10-P12)</f>
        <v/>
      </c>
      <c r="R12" s="17">
        <f>O12*Quotes!D$9/100*Inputs!$B$5/30</f>
        <v/>
      </c>
      <c r="S12" s="17">
        <f>R12*(Inputs!$B$4+Quotes!D$8)/100/12</f>
        <v/>
      </c>
      <c r="T12" s="17">
        <f>O12*Quotes!D$14/100</f>
        <v/>
      </c>
    </row>
    <row r="13">
      <c r="A13">
        <f>Inputs!A16</f>
        <v/>
      </c>
      <c r="B13" s="12">
        <f>Inputs!B16</f>
        <v/>
      </c>
      <c r="C13" s="17">
        <f>$B13*Quotes!B$6/100</f>
        <v/>
      </c>
      <c r="D13" s="17">
        <f>C13*Quotes!B$7/100</f>
        <v/>
      </c>
      <c r="E13" s="17">
        <f>MAX(0,Quotes!B$10-D13)</f>
        <v/>
      </c>
      <c r="F13" s="17">
        <f>C13*Quotes!B$9/100*Inputs!$B$5/30</f>
        <v/>
      </c>
      <c r="G13" s="17">
        <f>F13*(Inputs!$B$4+Quotes!B$8)/100/12</f>
        <v/>
      </c>
      <c r="H13" s="17">
        <f>C13*Quotes!B$14/100</f>
        <v/>
      </c>
      <c r="I13" s="17">
        <f>$B13*Quotes!C$6/100</f>
        <v/>
      </c>
      <c r="J13" s="17">
        <f>I13*Quotes!C$7/100</f>
        <v/>
      </c>
      <c r="K13" s="17">
        <f>MAX(0,Quotes!C$10-J13)</f>
        <v/>
      </c>
      <c r="L13" s="17">
        <f>I13*Quotes!C$9/100*Inputs!$B$5/30</f>
        <v/>
      </c>
      <c r="M13" s="17">
        <f>L13*(Inputs!$B$4+Quotes!C$8)/100/12</f>
        <v/>
      </c>
      <c r="N13" s="17">
        <f>I13*Quotes!C$14/100</f>
        <v/>
      </c>
      <c r="O13" s="17">
        <f>$B13*Quotes!D$6/100</f>
        <v/>
      </c>
      <c r="P13" s="17">
        <f>O13*Quotes!D$7/100</f>
        <v/>
      </c>
      <c r="Q13" s="17">
        <f>MAX(0,Quotes!D$10-P13)</f>
        <v/>
      </c>
      <c r="R13" s="17">
        <f>O13*Quotes!D$9/100*Inputs!$B$5/30</f>
        <v/>
      </c>
      <c r="S13" s="17">
        <f>R13*(Inputs!$B$4+Quotes!D$8)/100/12</f>
        <v/>
      </c>
      <c r="T13" s="17">
        <f>O13*Quotes!D$14/100</f>
        <v/>
      </c>
    </row>
    <row r="14">
      <c r="A14">
        <f>Inputs!A17</f>
        <v/>
      </c>
      <c r="B14" s="12">
        <f>Inputs!B17</f>
        <v/>
      </c>
      <c r="C14" s="17">
        <f>$B14*Quotes!B$6/100</f>
        <v/>
      </c>
      <c r="D14" s="17">
        <f>C14*Quotes!B$7/100</f>
        <v/>
      </c>
      <c r="E14" s="17">
        <f>MAX(0,Quotes!B$10-D14)</f>
        <v/>
      </c>
      <c r="F14" s="17">
        <f>C14*Quotes!B$9/100*Inputs!$B$5/30</f>
        <v/>
      </c>
      <c r="G14" s="17">
        <f>F14*(Inputs!$B$4+Quotes!B$8)/100/12</f>
        <v/>
      </c>
      <c r="H14" s="17">
        <f>C14*Quotes!B$14/100</f>
        <v/>
      </c>
      <c r="I14" s="17">
        <f>$B14*Quotes!C$6/100</f>
        <v/>
      </c>
      <c r="J14" s="17">
        <f>I14*Quotes!C$7/100</f>
        <v/>
      </c>
      <c r="K14" s="17">
        <f>MAX(0,Quotes!C$10-J14)</f>
        <v/>
      </c>
      <c r="L14" s="17">
        <f>I14*Quotes!C$9/100*Inputs!$B$5/30</f>
        <v/>
      </c>
      <c r="M14" s="17">
        <f>L14*(Inputs!$B$4+Quotes!C$8)/100/12</f>
        <v/>
      </c>
      <c r="N14" s="17">
        <f>I14*Quotes!C$14/100</f>
        <v/>
      </c>
      <c r="O14" s="17">
        <f>$B14*Quotes!D$6/100</f>
        <v/>
      </c>
      <c r="P14" s="17">
        <f>O14*Quotes!D$7/100</f>
        <v/>
      </c>
      <c r="Q14" s="17">
        <f>MAX(0,Quotes!D$10-P14)</f>
        <v/>
      </c>
      <c r="R14" s="17">
        <f>O14*Quotes!D$9/100*Inputs!$B$5/30</f>
        <v/>
      </c>
      <c r="S14" s="17">
        <f>R14*(Inputs!$B$4+Quotes!D$8)/100/12</f>
        <v/>
      </c>
      <c r="T14" s="17">
        <f>O14*Quotes!D$14/100</f>
        <v/>
      </c>
    </row>
    <row r="15">
      <c r="A15">
        <f>Inputs!A18</f>
        <v/>
      </c>
      <c r="B15" s="12">
        <f>Inputs!B18</f>
        <v/>
      </c>
      <c r="C15" s="17">
        <f>$B15*Quotes!B$6/100</f>
        <v/>
      </c>
      <c r="D15" s="17">
        <f>C15*Quotes!B$7/100</f>
        <v/>
      </c>
      <c r="E15" s="17">
        <f>MAX(0,Quotes!B$10-D15)</f>
        <v/>
      </c>
      <c r="F15" s="17">
        <f>C15*Quotes!B$9/100*Inputs!$B$5/30</f>
        <v/>
      </c>
      <c r="G15" s="17">
        <f>F15*(Inputs!$B$4+Quotes!B$8)/100/12</f>
        <v/>
      </c>
      <c r="H15" s="17">
        <f>C15*Quotes!B$14/100</f>
        <v/>
      </c>
      <c r="I15" s="17">
        <f>$B15*Quotes!C$6/100</f>
        <v/>
      </c>
      <c r="J15" s="17">
        <f>I15*Quotes!C$7/100</f>
        <v/>
      </c>
      <c r="K15" s="17">
        <f>MAX(0,Quotes!C$10-J15)</f>
        <v/>
      </c>
      <c r="L15" s="17">
        <f>I15*Quotes!C$9/100*Inputs!$B$5/30</f>
        <v/>
      </c>
      <c r="M15" s="17">
        <f>L15*(Inputs!$B$4+Quotes!C$8)/100/12</f>
        <v/>
      </c>
      <c r="N15" s="17">
        <f>I15*Quotes!C$14/100</f>
        <v/>
      </c>
      <c r="O15" s="17">
        <f>$B15*Quotes!D$6/100</f>
        <v/>
      </c>
      <c r="P15" s="17">
        <f>O15*Quotes!D$7/100</f>
        <v/>
      </c>
      <c r="Q15" s="17">
        <f>MAX(0,Quotes!D$10-P15)</f>
        <v/>
      </c>
      <c r="R15" s="17">
        <f>O15*Quotes!D$9/100*Inputs!$B$5/30</f>
        <v/>
      </c>
      <c r="S15" s="17">
        <f>R15*(Inputs!$B$4+Quotes!D$8)/100/12</f>
        <v/>
      </c>
      <c r="T15" s="17">
        <f>O15*Quotes!D$14/100</f>
        <v/>
      </c>
    </row>
    <row r="16">
      <c r="A16">
        <f>Inputs!A19</f>
        <v/>
      </c>
      <c r="B16" s="12">
        <f>Inputs!B19</f>
        <v/>
      </c>
      <c r="C16" s="17">
        <f>$B16*Quotes!B$6/100</f>
        <v/>
      </c>
      <c r="D16" s="17">
        <f>C16*Quotes!B$7/100</f>
        <v/>
      </c>
      <c r="E16" s="17">
        <f>MAX(0,Quotes!B$10-D16)</f>
        <v/>
      </c>
      <c r="F16" s="17">
        <f>C16*Quotes!B$9/100*Inputs!$B$5/30</f>
        <v/>
      </c>
      <c r="G16" s="17">
        <f>F16*(Inputs!$B$4+Quotes!B$8)/100/12</f>
        <v/>
      </c>
      <c r="H16" s="17">
        <f>C16*Quotes!B$14/100</f>
        <v/>
      </c>
      <c r="I16" s="17">
        <f>$B16*Quotes!C$6/100</f>
        <v/>
      </c>
      <c r="J16" s="17">
        <f>I16*Quotes!C$7/100</f>
        <v/>
      </c>
      <c r="K16" s="17">
        <f>MAX(0,Quotes!C$10-J16)</f>
        <v/>
      </c>
      <c r="L16" s="17">
        <f>I16*Quotes!C$9/100*Inputs!$B$5/30</f>
        <v/>
      </c>
      <c r="M16" s="17">
        <f>L16*(Inputs!$B$4+Quotes!C$8)/100/12</f>
        <v/>
      </c>
      <c r="N16" s="17">
        <f>I16*Quotes!C$14/100</f>
        <v/>
      </c>
      <c r="O16" s="17">
        <f>$B16*Quotes!D$6/100</f>
        <v/>
      </c>
      <c r="P16" s="17">
        <f>O16*Quotes!D$7/100</f>
        <v/>
      </c>
      <c r="Q16" s="17">
        <f>MAX(0,Quotes!D$10-P16)</f>
        <v/>
      </c>
      <c r="R16" s="17">
        <f>O16*Quotes!D$9/100*Inputs!$B$5/30</f>
        <v/>
      </c>
      <c r="S16" s="17">
        <f>R16*(Inputs!$B$4+Quotes!D$8)/100/12</f>
        <v/>
      </c>
      <c r="T16" s="17">
        <f>O16*Quotes!D$14/100</f>
        <v/>
      </c>
    </row>
    <row r="17">
      <c r="A17" s="9" t="inlineStr">
        <is>
          <t>Total</t>
        </is>
      </c>
      <c r="B17" s="12">
        <f>SUM(B5:B16)</f>
        <v/>
      </c>
      <c r="C17" s="15">
        <f>SUM(C5:C16)</f>
        <v/>
      </c>
      <c r="D17" s="15">
        <f>SUM(D5:D16)</f>
        <v/>
      </c>
      <c r="E17" s="15">
        <f>SUM(E5:E16)</f>
        <v/>
      </c>
      <c r="F17" s="15">
        <f>SUM(F5:F16)</f>
        <v/>
      </c>
      <c r="G17" s="15">
        <f>SUM(G5:G16)</f>
        <v/>
      </c>
      <c r="H17" s="15">
        <f>SUM(H5:H16)</f>
        <v/>
      </c>
      <c r="I17" s="15">
        <f>SUM(I5:I16)</f>
        <v/>
      </c>
      <c r="J17" s="15">
        <f>SUM(J5:J16)</f>
        <v/>
      </c>
      <c r="K17" s="15">
        <f>SUM(K5:K16)</f>
        <v/>
      </c>
      <c r="L17" s="15">
        <f>SUM(L5:L16)</f>
        <v/>
      </c>
      <c r="M17" s="15">
        <f>SUM(M5:M16)</f>
        <v/>
      </c>
      <c r="N17" s="15">
        <f>SUM(N5:N16)</f>
        <v/>
      </c>
      <c r="O17" s="15">
        <f>SUM(O5:O16)</f>
        <v/>
      </c>
      <c r="P17" s="15">
        <f>SUM(P5:P16)</f>
        <v/>
      </c>
      <c r="Q17" s="15">
        <f>SUM(Q5:Q16)</f>
        <v/>
      </c>
      <c r="R17" s="15">
        <f>SUM(R5:R16)</f>
        <v/>
      </c>
      <c r="S17" s="15">
        <f>SUM(S5:S16)</f>
        <v/>
      </c>
      <c r="T17" s="15">
        <f>SUM(T5:T16)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Market Invoice</dc:creator>
  <dc:title>Invoice finance fee comparison model</dc:title>
  <dcterms:created xsi:type="dcterms:W3CDTF">2026-09-23T14:25:15Z</dcterms:created>
  <dcterms:modified xsi:type="dcterms:W3CDTF">2026-09-23T14:25:15Z</dcterms:modified>
</cp:coreProperties>
</file>